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 1" sheetId="2" r:id="rId1"/>
  </sheets>
  <calcPr calcId="125725"/>
</workbook>
</file>

<file path=xl/calcChain.xml><?xml version="1.0" encoding="utf-8"?>
<calcChain xmlns="http://schemas.openxmlformats.org/spreadsheetml/2006/main">
  <c r="C85" i="2"/>
  <c r="C5"/>
  <c r="C169"/>
  <c r="C171"/>
  <c r="C183"/>
  <c r="C177"/>
  <c r="C178"/>
  <c r="C176"/>
  <c r="C182"/>
  <c r="C181"/>
  <c r="C179"/>
  <c r="C175"/>
  <c r="C174"/>
  <c r="C160"/>
  <c r="C159"/>
  <c r="C164"/>
  <c r="C155"/>
  <c r="C157"/>
  <c r="C163"/>
  <c r="C158"/>
  <c r="C156"/>
  <c r="C140"/>
  <c r="C137"/>
  <c r="C138"/>
  <c r="C134"/>
  <c r="C139"/>
  <c r="C136"/>
  <c r="C124"/>
  <c r="C119"/>
  <c r="C120"/>
  <c r="C123"/>
  <c r="C122"/>
  <c r="C121"/>
  <c r="C116"/>
  <c r="C115"/>
  <c r="C99"/>
  <c r="C100"/>
  <c r="C104"/>
  <c r="C98"/>
  <c r="C102"/>
  <c r="C101"/>
  <c r="C97"/>
  <c r="C96"/>
  <c r="C95"/>
  <c r="C82"/>
  <c r="C77"/>
  <c r="C78"/>
  <c r="C81"/>
  <c r="C80"/>
  <c r="C79"/>
  <c r="C75"/>
  <c r="C74"/>
  <c r="C73"/>
  <c r="C58"/>
  <c r="C59"/>
  <c r="C62"/>
  <c r="C61"/>
  <c r="C60"/>
  <c r="C53"/>
  <c r="C36"/>
  <c r="C32"/>
  <c r="C33"/>
  <c r="C35"/>
  <c r="C31"/>
  <c r="C34"/>
  <c r="C30"/>
  <c r="C29"/>
  <c r="C19"/>
  <c r="C13"/>
  <c r="C14"/>
  <c r="C18"/>
  <c r="C10"/>
  <c r="C12"/>
  <c r="C17"/>
  <c r="C11"/>
  <c r="C93"/>
  <c r="C165" l="1"/>
  <c r="C37"/>
  <c r="C106"/>
  <c r="C71" l="1"/>
  <c r="C8"/>
  <c r="C51" l="1"/>
  <c r="C27"/>
  <c r="C172" l="1"/>
  <c r="C125"/>
  <c r="C141"/>
  <c r="C83"/>
  <c r="C113"/>
  <c r="C132"/>
  <c r="C153"/>
  <c r="C184"/>
  <c r="C64"/>
  <c r="C20"/>
</calcChain>
</file>

<file path=xl/sharedStrings.xml><?xml version="1.0" encoding="utf-8"?>
<sst xmlns="http://schemas.openxmlformats.org/spreadsheetml/2006/main" count="172" uniqueCount="40">
  <si>
    <t xml:space="preserve">Жилищные услуги </t>
  </si>
  <si>
    <t>Плата за домофон</t>
  </si>
  <si>
    <t>Плата за пользование общим имуществом</t>
  </si>
  <si>
    <t>Итого доходы</t>
  </si>
  <si>
    <t xml:space="preserve">Благоустройство, уборка территории </t>
  </si>
  <si>
    <t>Дератизация и дезинсекция</t>
  </si>
  <si>
    <t>Домофоны</t>
  </si>
  <si>
    <t>Контроль качества воды</t>
  </si>
  <si>
    <t>Содержание коллективных антенн</t>
  </si>
  <si>
    <t>Содержание системы отопления и ГВС</t>
  </si>
  <si>
    <t>Текущий ремонт и содержание лифтов</t>
  </si>
  <si>
    <t>Уборка помещений</t>
  </si>
  <si>
    <t>Услуги управления</t>
  </si>
  <si>
    <t>Итого расходы</t>
  </si>
  <si>
    <t>Итого</t>
  </si>
  <si>
    <t>Обслуживание домофона</t>
  </si>
  <si>
    <t>Обслуживание ворот</t>
  </si>
  <si>
    <t xml:space="preserve">Обслуживание ворот </t>
  </si>
  <si>
    <t>Доходы, руб</t>
  </si>
  <si>
    <t>Расходы, руб</t>
  </si>
  <si>
    <t>ул. Ангарская, 21</t>
  </si>
  <si>
    <t>ул. Нечаева, 66</t>
  </si>
  <si>
    <t>ул.  Кочеткова, 22</t>
  </si>
  <si>
    <t>ул. Красноармейская, 12</t>
  </si>
  <si>
    <t>ул. Красноармейская, 54 (2 очередь)</t>
  </si>
  <si>
    <t>ул. Красноармейская, 14</t>
  </si>
  <si>
    <t>ул. Матвеева, 33</t>
  </si>
  <si>
    <t>ул. Чкалова, 123</t>
  </si>
  <si>
    <t>ул. Красноармейская, 54 (1 очередь)</t>
  </si>
  <si>
    <t>Содержание и ремонт внутридомового оборудования</t>
  </si>
  <si>
    <t>Содержание и ремонт общего имущества МКД</t>
  </si>
  <si>
    <t>Собрано вознаграждение за исполнение функций председателя и членов совета МКЖД</t>
  </si>
  <si>
    <t>Уборка территории нежилых помещений</t>
  </si>
  <si>
    <t>Текущий ремонт и содержание автостоянок</t>
  </si>
  <si>
    <t>Охрана</t>
  </si>
  <si>
    <t>Начислено за капитальный ремонт с февраля 2015 г по декабрь 2018 г</t>
  </si>
  <si>
    <t>Задолжность по капитальному ремонту</t>
  </si>
  <si>
    <t>Накоплено средств на спец. счете</t>
  </si>
  <si>
    <t xml:space="preserve">          в т.ч. Проценты на остаток по счету</t>
  </si>
  <si>
    <t>Затраты на обслуживание ворот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</si>
</sst>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2">
    <xf numFmtId="0" fontId="0" fillId="0" borderId="0" xfId="0"/>
    <xf numFmtId="0" fontId="1" fillId="0" borderId="0" xfId="1"/>
    <xf numFmtId="4" fontId="3" fillId="0" borderId="0" xfId="2" applyNumberFormat="1" applyFont="1" applyFill="1"/>
    <xf numFmtId="0" fontId="3" fillId="2" borderId="1" xfId="2" applyFont="1" applyFill="1" applyBorder="1"/>
    <xf numFmtId="4" fontId="3" fillId="2" borderId="1" xfId="2" applyNumberFormat="1" applyFont="1" applyFill="1" applyBorder="1"/>
    <xf numFmtId="0" fontId="3" fillId="3" borderId="1" xfId="2" applyFont="1" applyFill="1" applyBorder="1"/>
    <xf numFmtId="4" fontId="3" fillId="3" borderId="1" xfId="2" applyNumberFormat="1" applyFont="1" applyFill="1" applyBorder="1"/>
    <xf numFmtId="0" fontId="4" fillId="0" borderId="1" xfId="2" applyFont="1" applyFill="1" applyBorder="1" applyAlignment="1">
      <alignment horizontal="left"/>
    </xf>
    <xf numFmtId="4" fontId="4" fillId="0" borderId="1" xfId="2" applyNumberFormat="1" applyFont="1" applyFill="1" applyBorder="1"/>
    <xf numFmtId="0" fontId="4" fillId="0" borderId="1" xfId="2" applyFont="1" applyFill="1" applyBorder="1" applyAlignment="1">
      <alignment horizontal="left" wrapText="1" shrinkToFit="1"/>
    </xf>
    <xf numFmtId="0" fontId="3" fillId="0" borderId="1" xfId="2" applyFont="1" applyFill="1" applyBorder="1"/>
    <xf numFmtId="4" fontId="3" fillId="0" borderId="1" xfId="2" applyNumberFormat="1" applyFont="1" applyFill="1" applyBorder="1"/>
    <xf numFmtId="0" fontId="4" fillId="0" borderId="1" xfId="2" applyFont="1" applyFill="1" applyBorder="1" applyAlignment="1">
      <alignment horizontal="left" wrapText="1"/>
    </xf>
    <xf numFmtId="0" fontId="3" fillId="0" borderId="1" xfId="2" applyFont="1" applyFill="1" applyBorder="1" applyAlignment="1">
      <alignment horizontal="left" wrapText="1"/>
    </xf>
    <xf numFmtId="4" fontId="3" fillId="0" borderId="0" xfId="2" applyNumberFormat="1" applyFont="1" applyFill="1" applyBorder="1"/>
    <xf numFmtId="0" fontId="3" fillId="3" borderId="1" xfId="2" applyFont="1" applyFill="1" applyBorder="1" applyAlignment="1">
      <alignment horizontal="left"/>
    </xf>
    <xf numFmtId="0" fontId="3" fillId="0" borderId="0" xfId="2" applyFont="1" applyFill="1"/>
    <xf numFmtId="0" fontId="5" fillId="0" borderId="1" xfId="2" applyFont="1" applyFill="1" applyBorder="1" applyAlignment="1">
      <alignment horizontal="left"/>
    </xf>
    <xf numFmtId="0" fontId="0" fillId="0" borderId="0" xfId="0" applyFont="1"/>
    <xf numFmtId="0" fontId="3" fillId="0" borderId="0" xfId="2" applyFont="1" applyFill="1" applyBorder="1" applyAlignment="1">
      <alignment horizontal="left" wrapText="1"/>
    </xf>
    <xf numFmtId="0" fontId="4" fillId="0" borderId="0" xfId="2" applyFont="1" applyFill="1" applyBorder="1" applyAlignment="1">
      <alignment horizontal="left" wrapText="1"/>
    </xf>
    <xf numFmtId="4" fontId="4" fillId="0" borderId="0" xfId="2" applyNumberFormat="1" applyFont="1" applyFill="1" applyBorder="1"/>
  </cellXfs>
  <cellStyles count="3">
    <cellStyle name="Обычный" xfId="0" builtinId="0"/>
    <cellStyle name="Обычный 2" xfId="1"/>
    <cellStyle name="Обычный_содержание домов 2011 эс+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C184"/>
  <sheetViews>
    <sheetView tabSelected="1" topLeftCell="A85" workbookViewId="0">
      <selection activeCell="A98" sqref="A98:XFD98"/>
    </sheetView>
  </sheetViews>
  <sheetFormatPr defaultRowHeight="15"/>
  <cols>
    <col min="2" max="2" width="47.140625" customWidth="1"/>
    <col min="3" max="3" width="20.5703125" customWidth="1"/>
  </cols>
  <sheetData>
    <row r="3" spans="2:3" ht="24.95" customHeight="1">
      <c r="B3" s="3" t="s">
        <v>20</v>
      </c>
      <c r="C3" s="4"/>
    </row>
    <row r="4" spans="2:3" ht="24.95" customHeight="1">
      <c r="B4" s="5" t="s">
        <v>18</v>
      </c>
      <c r="C4" s="6"/>
    </row>
    <row r="5" spans="2:3" ht="24.95" customHeight="1">
      <c r="B5" s="7" t="s">
        <v>0</v>
      </c>
      <c r="C5" s="8">
        <f>738774.06+109273.02</f>
        <v>848047.08000000007</v>
      </c>
    </row>
    <row r="6" spans="2:3" ht="24.95" customHeight="1">
      <c r="B6" s="9" t="s">
        <v>2</v>
      </c>
      <c r="C6" s="8">
        <v>12900</v>
      </c>
    </row>
    <row r="7" spans="2:3" ht="24.95" customHeight="1">
      <c r="B7" s="7" t="s">
        <v>1</v>
      </c>
      <c r="C7" s="8">
        <v>23797</v>
      </c>
    </row>
    <row r="8" spans="2:3" ht="24.95" customHeight="1">
      <c r="B8" s="10" t="s">
        <v>14</v>
      </c>
      <c r="C8" s="11">
        <f>SUM(C5:C7)</f>
        <v>884744.08000000007</v>
      </c>
    </row>
    <row r="9" spans="2:3" ht="24.95" customHeight="1">
      <c r="B9" s="15" t="s">
        <v>19</v>
      </c>
      <c r="C9" s="6"/>
    </row>
    <row r="10" spans="2:3" ht="24.95" customHeight="1">
      <c r="B10" s="7" t="s">
        <v>4</v>
      </c>
      <c r="C10" s="8">
        <f>7652.91+47682.07</f>
        <v>55334.979999999996</v>
      </c>
    </row>
    <row r="11" spans="2:3" ht="24.95" customHeight="1">
      <c r="B11" s="12" t="s">
        <v>6</v>
      </c>
      <c r="C11" s="8">
        <f>17184.36</f>
        <v>17184.36</v>
      </c>
    </row>
    <row r="12" spans="2:3" ht="24.95" customHeight="1">
      <c r="B12" s="12" t="s">
        <v>7</v>
      </c>
      <c r="C12" s="8">
        <f>10910.59</f>
        <v>10910.59</v>
      </c>
    </row>
    <row r="13" spans="2:3" ht="24.95" customHeight="1">
      <c r="B13" s="12" t="s">
        <v>29</v>
      </c>
      <c r="C13" s="8">
        <f>140761.68+747.44+1797.63</f>
        <v>143306.75</v>
      </c>
    </row>
    <row r="14" spans="2:3" ht="24.95" customHeight="1">
      <c r="B14" s="12" t="s">
        <v>30</v>
      </c>
      <c r="C14" s="8">
        <f>532.45+85+33971.41+17341.3</f>
        <v>51930.16</v>
      </c>
    </row>
    <row r="15" spans="2:3" ht="24.95" customHeight="1">
      <c r="B15" s="12" t="s">
        <v>8</v>
      </c>
      <c r="C15" s="8">
        <v>4431.12</v>
      </c>
    </row>
    <row r="16" spans="2:3" ht="24.95" customHeight="1">
      <c r="B16" s="12" t="s">
        <v>9</v>
      </c>
      <c r="C16" s="8">
        <v>27341.62</v>
      </c>
    </row>
    <row r="17" spans="2:3" ht="24.95" customHeight="1">
      <c r="B17" s="12" t="s">
        <v>10</v>
      </c>
      <c r="C17" s="8">
        <f>54596.88</f>
        <v>54596.88</v>
      </c>
    </row>
    <row r="18" spans="2:3" ht="24.95" customHeight="1">
      <c r="B18" s="7" t="s">
        <v>11</v>
      </c>
      <c r="C18" s="8">
        <f>6301.5+58703.37</f>
        <v>65004.87</v>
      </c>
    </row>
    <row r="19" spans="2:3" ht="24.95" customHeight="1">
      <c r="B19" s="7" t="s">
        <v>12</v>
      </c>
      <c r="C19" s="8">
        <f>153615.67</f>
        <v>153615.67000000001</v>
      </c>
    </row>
    <row r="20" spans="2:3" ht="24.95" customHeight="1">
      <c r="B20" s="13" t="s">
        <v>13</v>
      </c>
      <c r="C20" s="11">
        <f>SUM(C10:C19)</f>
        <v>583657</v>
      </c>
    </row>
    <row r="21" spans="2:3" ht="24.95" customHeight="1">
      <c r="B21" s="16"/>
      <c r="C21" s="14"/>
    </row>
    <row r="22" spans="2:3" ht="24.95" customHeight="1">
      <c r="B22" s="3" t="s">
        <v>22</v>
      </c>
      <c r="C22" s="4"/>
    </row>
    <row r="23" spans="2:3" ht="24.95" customHeight="1">
      <c r="B23" s="5" t="s">
        <v>18</v>
      </c>
      <c r="C23" s="6"/>
    </row>
    <row r="24" spans="2:3" ht="24.95" customHeight="1">
      <c r="B24" s="7" t="s">
        <v>0</v>
      </c>
      <c r="C24" s="8">
        <v>712025.7</v>
      </c>
    </row>
    <row r="25" spans="2:3" ht="24.95" customHeight="1">
      <c r="B25" s="7" t="s">
        <v>16</v>
      </c>
      <c r="C25" s="8">
        <v>32400</v>
      </c>
    </row>
    <row r="26" spans="2:3" ht="24.95" customHeight="1">
      <c r="B26" s="9" t="s">
        <v>2</v>
      </c>
      <c r="C26" s="8">
        <v>11700</v>
      </c>
    </row>
    <row r="27" spans="2:3" ht="24.95" customHeight="1">
      <c r="B27" s="10" t="s">
        <v>3</v>
      </c>
      <c r="C27" s="11">
        <f>SUM(C24:C26)</f>
        <v>756125.7</v>
      </c>
    </row>
    <row r="28" spans="2:3" ht="24.95" customHeight="1">
      <c r="B28" s="15" t="s">
        <v>19</v>
      </c>
      <c r="C28" s="6"/>
    </row>
    <row r="29" spans="2:3" ht="24.95" customHeight="1">
      <c r="B29" s="7" t="s">
        <v>4</v>
      </c>
      <c r="C29" s="8">
        <f>5905.6+55715.73</f>
        <v>61621.33</v>
      </c>
    </row>
    <row r="30" spans="2:3" ht="24.95" customHeight="1">
      <c r="B30" s="7" t="s">
        <v>5</v>
      </c>
      <c r="C30" s="8">
        <f>2815.77</f>
        <v>2815.77</v>
      </c>
    </row>
    <row r="31" spans="2:3" ht="24.95" customHeight="1">
      <c r="B31" s="12" t="s">
        <v>7</v>
      </c>
      <c r="C31" s="8">
        <f>10910.59</f>
        <v>10910.59</v>
      </c>
    </row>
    <row r="32" spans="2:3" ht="24.95" customHeight="1">
      <c r="B32" s="12" t="s">
        <v>29</v>
      </c>
      <c r="C32" s="8">
        <f>173924.52+873.37+2100.5</f>
        <v>176898.38999999998</v>
      </c>
    </row>
    <row r="33" spans="2:3" ht="24.95" customHeight="1">
      <c r="B33" s="12" t="s">
        <v>30</v>
      </c>
      <c r="C33" s="8">
        <f>720.11+39695.04+20263.02</f>
        <v>60678.17</v>
      </c>
    </row>
    <row r="34" spans="2:3" ht="24.95" customHeight="1">
      <c r="B34" s="12" t="s">
        <v>9</v>
      </c>
      <c r="C34" s="8">
        <f>13236.74</f>
        <v>13236.74</v>
      </c>
    </row>
    <row r="35" spans="2:3" ht="24.95" customHeight="1">
      <c r="B35" s="7" t="s">
        <v>11</v>
      </c>
      <c r="C35" s="8">
        <f>6429.5+68593.94</f>
        <v>75023.44</v>
      </c>
    </row>
    <row r="36" spans="2:3" ht="24.95" customHeight="1">
      <c r="B36" s="7" t="s">
        <v>12</v>
      </c>
      <c r="C36" s="8">
        <f>179497.42</f>
        <v>179497.42</v>
      </c>
    </row>
    <row r="37" spans="2:3" ht="24.95" customHeight="1">
      <c r="B37" s="13" t="s">
        <v>13</v>
      </c>
      <c r="C37" s="11">
        <f>SUM(C29:C36)</f>
        <v>580681.85</v>
      </c>
    </row>
    <row r="38" spans="2:3" ht="26.25" customHeight="1">
      <c r="B38" s="20" t="s">
        <v>35</v>
      </c>
      <c r="C38" s="21">
        <v>931442.71</v>
      </c>
    </row>
    <row r="39" spans="2:3" ht="13.5" customHeight="1">
      <c r="B39" s="20" t="s">
        <v>36</v>
      </c>
      <c r="C39" s="21">
        <v>68301.47</v>
      </c>
    </row>
    <row r="40" spans="2:3" ht="13.5" customHeight="1">
      <c r="B40" s="20" t="s">
        <v>37</v>
      </c>
      <c r="C40" s="21">
        <v>889810.98</v>
      </c>
    </row>
    <row r="41" spans="2:3" ht="13.5" customHeight="1">
      <c r="B41" s="20" t="s">
        <v>38</v>
      </c>
      <c r="C41" s="21">
        <v>26669.74</v>
      </c>
    </row>
    <row r="42" spans="2:3" ht="24.95" customHeight="1">
      <c r="B42" s="20"/>
      <c r="C42" s="21"/>
    </row>
    <row r="43" spans="2:3" ht="24.95" customHeight="1">
      <c r="B43" s="19"/>
      <c r="C43" s="14"/>
    </row>
    <row r="45" spans="2:3" ht="24.95" customHeight="1">
      <c r="B45" s="3" t="s">
        <v>23</v>
      </c>
      <c r="C45" s="4"/>
    </row>
    <row r="46" spans="2:3" ht="24.95" customHeight="1">
      <c r="B46" s="5" t="s">
        <v>18</v>
      </c>
      <c r="C46" s="6"/>
    </row>
    <row r="47" spans="2:3" ht="24.95" customHeight="1">
      <c r="B47" s="7" t="s">
        <v>0</v>
      </c>
      <c r="C47" s="8">
        <v>2830100.92</v>
      </c>
    </row>
    <row r="48" spans="2:3" ht="24.95" customHeight="1">
      <c r="B48" s="7" t="s">
        <v>1</v>
      </c>
      <c r="C48" s="8">
        <v>103032</v>
      </c>
    </row>
    <row r="49" spans="2:3" ht="24.95" customHeight="1">
      <c r="B49" s="17" t="s">
        <v>16</v>
      </c>
      <c r="C49" s="8">
        <v>11492</v>
      </c>
    </row>
    <row r="50" spans="2:3" ht="24.95" customHeight="1">
      <c r="B50" s="9" t="s">
        <v>2</v>
      </c>
      <c r="C50" s="8">
        <v>46930</v>
      </c>
    </row>
    <row r="51" spans="2:3" ht="24.95" customHeight="1">
      <c r="B51" s="10" t="s">
        <v>3</v>
      </c>
      <c r="C51" s="11">
        <f>SUM(C47:C50)</f>
        <v>2991554.92</v>
      </c>
    </row>
    <row r="52" spans="2:3" ht="24.95" customHeight="1">
      <c r="B52" s="15" t="s">
        <v>19</v>
      </c>
      <c r="C52" s="6"/>
    </row>
    <row r="53" spans="2:3" ht="24.95" customHeight="1">
      <c r="B53" s="7" t="s">
        <v>4</v>
      </c>
      <c r="C53" s="8">
        <f>193705.34+9912.6</f>
        <v>203617.94</v>
      </c>
    </row>
    <row r="54" spans="2:3" ht="24.95" customHeight="1">
      <c r="B54" s="7" t="s">
        <v>5</v>
      </c>
      <c r="C54" s="8">
        <v>3574.6</v>
      </c>
    </row>
    <row r="55" spans="2:3" ht="24.95" customHeight="1">
      <c r="B55" s="12" t="s">
        <v>6</v>
      </c>
      <c r="C55" s="8">
        <v>66231</v>
      </c>
    </row>
    <row r="56" spans="2:3" ht="24.95" customHeight="1">
      <c r="B56" s="12" t="s">
        <v>16</v>
      </c>
      <c r="C56" s="8">
        <v>121833</v>
      </c>
    </row>
    <row r="57" spans="2:3" ht="24.95" customHeight="1">
      <c r="B57" s="12" t="s">
        <v>7</v>
      </c>
      <c r="C57" s="8">
        <v>10910.59</v>
      </c>
    </row>
    <row r="58" spans="2:3" ht="24.95" customHeight="1">
      <c r="B58" s="12" t="s">
        <v>29</v>
      </c>
      <c r="C58" s="8">
        <f>551631.36+3036.42+7302.76</f>
        <v>561970.54</v>
      </c>
    </row>
    <row r="59" spans="2:3" ht="24.95" customHeight="1">
      <c r="B59" s="12" t="s">
        <v>30</v>
      </c>
      <c r="C59" s="8">
        <f>877.26+686+22000+720000+137852.22+70447.9</f>
        <v>951863.38</v>
      </c>
    </row>
    <row r="60" spans="2:3" ht="24.95" customHeight="1">
      <c r="B60" s="12" t="s">
        <v>8</v>
      </c>
      <c r="C60" s="8">
        <f>17961.72</f>
        <v>17961.72</v>
      </c>
    </row>
    <row r="61" spans="2:3" ht="24.95" customHeight="1">
      <c r="B61" s="12" t="s">
        <v>10</v>
      </c>
      <c r="C61" s="8">
        <f>349241.4</f>
        <v>349241.4</v>
      </c>
    </row>
    <row r="62" spans="2:3" ht="24.95" customHeight="1">
      <c r="B62" s="7" t="s">
        <v>11</v>
      </c>
      <c r="C62" s="8">
        <f>11911.2+238478.67</f>
        <v>250389.87000000002</v>
      </c>
    </row>
    <row r="63" spans="2:3" ht="24.95" customHeight="1">
      <c r="B63" s="7" t="s">
        <v>12</v>
      </c>
      <c r="C63" s="8">
        <v>624053.78</v>
      </c>
    </row>
    <row r="64" spans="2:3" ht="24.95" customHeight="1">
      <c r="B64" s="13" t="s">
        <v>13</v>
      </c>
      <c r="C64" s="11">
        <f>SUM(C53:C63)</f>
        <v>3161647.8200000003</v>
      </c>
    </row>
    <row r="65" spans="2:3" ht="24.95" customHeight="1">
      <c r="B65" s="1"/>
      <c r="C65" s="2"/>
    </row>
    <row r="66" spans="2:3" ht="24.95" customHeight="1">
      <c r="B66" s="3" t="s">
        <v>25</v>
      </c>
      <c r="C66" s="4"/>
    </row>
    <row r="67" spans="2:3" ht="24.95" customHeight="1">
      <c r="B67" s="5" t="s">
        <v>18</v>
      </c>
      <c r="C67" s="6"/>
    </row>
    <row r="68" spans="2:3" ht="24.95" customHeight="1">
      <c r="B68" s="7" t="s">
        <v>0</v>
      </c>
      <c r="C68" s="8">
        <v>6322593.6799999997</v>
      </c>
    </row>
    <row r="69" spans="2:3" ht="24.95" customHeight="1">
      <c r="B69" s="9" t="s">
        <v>2</v>
      </c>
      <c r="C69" s="8">
        <v>37970</v>
      </c>
    </row>
    <row r="70" spans="2:3" ht="24.95" customHeight="1">
      <c r="B70" s="17" t="s">
        <v>15</v>
      </c>
      <c r="C70" s="8">
        <v>228324</v>
      </c>
    </row>
    <row r="71" spans="2:3" ht="24.95" customHeight="1">
      <c r="B71" s="10" t="s">
        <v>3</v>
      </c>
      <c r="C71" s="11">
        <f>SUM(C68:C70)</f>
        <v>6588887.6799999997</v>
      </c>
    </row>
    <row r="72" spans="2:3" ht="24.95" customHeight="1">
      <c r="B72" s="15" t="s">
        <v>19</v>
      </c>
      <c r="C72" s="6"/>
    </row>
    <row r="73" spans="2:3" ht="24.95" customHeight="1">
      <c r="B73" s="7" t="s">
        <v>4</v>
      </c>
      <c r="C73" s="8">
        <f>11337.91+436897.26</f>
        <v>448235.17</v>
      </c>
    </row>
    <row r="74" spans="2:3" ht="24.95" customHeight="1">
      <c r="B74" s="7" t="s">
        <v>5</v>
      </c>
      <c r="C74" s="8">
        <f>6209.9</f>
        <v>6209.9</v>
      </c>
    </row>
    <row r="75" spans="2:3" ht="24.95" customHeight="1">
      <c r="B75" s="12" t="s">
        <v>6</v>
      </c>
      <c r="C75" s="8">
        <f>148844.04</f>
        <v>148844.04</v>
      </c>
    </row>
    <row r="76" spans="2:3" ht="24.95" customHeight="1">
      <c r="B76" s="12" t="s">
        <v>7</v>
      </c>
      <c r="C76" s="8">
        <v>10910.59</v>
      </c>
    </row>
    <row r="77" spans="2:3" ht="24.95" customHeight="1">
      <c r="B77" s="12" t="s">
        <v>29</v>
      </c>
      <c r="C77" s="8">
        <f>1247441.64+6848.56+16471.19</f>
        <v>1270761.3899999999</v>
      </c>
    </row>
    <row r="78" spans="2:3" ht="24.95" customHeight="1">
      <c r="B78" s="12" t="s">
        <v>30</v>
      </c>
      <c r="C78" s="8">
        <f>1597.36+3855.8+1350000+311270.19+158893.38</f>
        <v>1825616.73</v>
      </c>
    </row>
    <row r="79" spans="2:3" ht="24.95" customHeight="1">
      <c r="B79" s="12" t="s">
        <v>8</v>
      </c>
      <c r="C79" s="8">
        <f>40618.08</f>
        <v>40618.080000000002</v>
      </c>
    </row>
    <row r="80" spans="2:3" ht="24.95" customHeight="1">
      <c r="B80" s="12" t="s">
        <v>10</v>
      </c>
      <c r="C80" s="8">
        <f>789763.32</f>
        <v>789763.32</v>
      </c>
    </row>
    <row r="81" spans="2:3" ht="24.95" customHeight="1">
      <c r="B81" s="7" t="s">
        <v>11</v>
      </c>
      <c r="C81" s="8">
        <f>16234.9+537882.31</f>
        <v>554117.21000000008</v>
      </c>
    </row>
    <row r="82" spans="2:3" ht="24.95" customHeight="1">
      <c r="B82" s="7" t="s">
        <v>12</v>
      </c>
      <c r="C82" s="8">
        <f>1407536.76</f>
        <v>1407536.76</v>
      </c>
    </row>
    <row r="83" spans="2:3" ht="24.95" customHeight="1">
      <c r="B83" s="13" t="s">
        <v>13</v>
      </c>
      <c r="C83" s="11">
        <f>SUM(C73:C82)</f>
        <v>6502613.1899999995</v>
      </c>
    </row>
    <row r="84" spans="2:3" s="18" customFormat="1" ht="28.5" customHeight="1">
      <c r="B84" s="12" t="s">
        <v>31</v>
      </c>
      <c r="C84" s="8">
        <v>220800</v>
      </c>
    </row>
    <row r="85" spans="2:3" ht="24.95" customHeight="1">
      <c r="B85" s="12" t="s">
        <v>39</v>
      </c>
      <c r="C85" s="8">
        <f>103420</f>
        <v>103420</v>
      </c>
    </row>
    <row r="86" spans="2:3" ht="25.5" customHeight="1"/>
    <row r="87" spans="2:3" ht="18.75" customHeight="1">
      <c r="B87" s="3" t="s">
        <v>28</v>
      </c>
      <c r="C87" s="4"/>
    </row>
    <row r="88" spans="2:3" ht="18.75" customHeight="1">
      <c r="B88" s="5" t="s">
        <v>18</v>
      </c>
      <c r="C88" s="6"/>
    </row>
    <row r="89" spans="2:3" ht="24.95" customHeight="1">
      <c r="B89" s="7" t="s">
        <v>0</v>
      </c>
      <c r="C89" s="8">
        <v>2593534.83</v>
      </c>
    </row>
    <row r="90" spans="2:3" ht="24.95" customHeight="1">
      <c r="B90" s="7" t="s">
        <v>1</v>
      </c>
      <c r="C90" s="8">
        <v>49608</v>
      </c>
    </row>
    <row r="91" spans="2:3" ht="24.95" customHeight="1">
      <c r="B91" s="9" t="s">
        <v>2</v>
      </c>
      <c r="C91" s="8">
        <v>19515</v>
      </c>
    </row>
    <row r="92" spans="2:3" ht="24.95" customHeight="1">
      <c r="B92" s="9" t="s">
        <v>32</v>
      </c>
      <c r="C92" s="8">
        <v>43002.81</v>
      </c>
    </row>
    <row r="93" spans="2:3" ht="24.95" customHeight="1">
      <c r="B93" s="10" t="s">
        <v>3</v>
      </c>
      <c r="C93" s="11">
        <f>SUM(C89:C92)</f>
        <v>2705660.64</v>
      </c>
    </row>
    <row r="94" spans="2:3" ht="24.95" customHeight="1">
      <c r="B94" s="15" t="s">
        <v>19</v>
      </c>
      <c r="C94" s="6"/>
    </row>
    <row r="95" spans="2:3" ht="24.95" customHeight="1">
      <c r="B95" s="7" t="s">
        <v>4</v>
      </c>
      <c r="C95" s="8">
        <f>18530.72+162786.59</f>
        <v>181317.31</v>
      </c>
    </row>
    <row r="96" spans="2:3" ht="24.95" customHeight="1">
      <c r="B96" s="7" t="s">
        <v>5</v>
      </c>
      <c r="C96" s="8">
        <f>14979.6</f>
        <v>14979.6</v>
      </c>
    </row>
    <row r="97" spans="2:3" ht="24.95" customHeight="1">
      <c r="B97" s="12" t="s">
        <v>6</v>
      </c>
      <c r="C97" s="8">
        <f>44542.56</f>
        <v>44542.559999999998</v>
      </c>
    </row>
    <row r="98" spans="2:3" ht="24.95" customHeight="1">
      <c r="B98" s="12" t="s">
        <v>7</v>
      </c>
      <c r="C98" s="8">
        <f>10910.59</f>
        <v>10910.59</v>
      </c>
    </row>
    <row r="99" spans="2:3" ht="24.95" customHeight="1">
      <c r="B99" s="12" t="s">
        <v>29</v>
      </c>
      <c r="C99" s="8">
        <f>464604.72+2235.8+2551.75+6137.11</f>
        <v>475529.37999999995</v>
      </c>
    </row>
    <row r="100" spans="2:3" ht="24.95" customHeight="1">
      <c r="B100" s="12" t="s">
        <v>30</v>
      </c>
      <c r="C100" s="8">
        <f>562.96+480+115978.28+59203.19</f>
        <v>176224.43</v>
      </c>
    </row>
    <row r="101" spans="2:3" ht="24.95" customHeight="1">
      <c r="B101" s="12" t="s">
        <v>8</v>
      </c>
      <c r="C101" s="8">
        <f>15128.28</f>
        <v>15128.28</v>
      </c>
    </row>
    <row r="102" spans="2:3" ht="24.95" customHeight="1">
      <c r="B102" s="12" t="s">
        <v>10</v>
      </c>
      <c r="C102" s="8">
        <f>294144.24</f>
        <v>294144.24</v>
      </c>
    </row>
    <row r="103" spans="2:3" ht="24.95" customHeight="1">
      <c r="B103" s="12" t="s">
        <v>34</v>
      </c>
      <c r="C103" s="8">
        <v>6000</v>
      </c>
    </row>
    <row r="104" spans="2:3" ht="24.95" customHeight="1">
      <c r="B104" s="7" t="s">
        <v>11</v>
      </c>
      <c r="C104" s="8">
        <f>10365.8+200413.31</f>
        <v>210779.11</v>
      </c>
    </row>
    <row r="105" spans="2:3" ht="24.95" customHeight="1">
      <c r="B105" s="7" t="s">
        <v>12</v>
      </c>
      <c r="C105" s="8">
        <v>524443.91</v>
      </c>
    </row>
    <row r="106" spans="2:3" ht="24.95" customHeight="1">
      <c r="B106" s="13" t="s">
        <v>13</v>
      </c>
      <c r="C106" s="11">
        <f>SUM(C95:C105)</f>
        <v>1953999.4100000001</v>
      </c>
    </row>
    <row r="108" spans="2:3" ht="24.95" customHeight="1">
      <c r="B108" s="3" t="s">
        <v>24</v>
      </c>
      <c r="C108" s="4"/>
    </row>
    <row r="109" spans="2:3" ht="24.95" customHeight="1">
      <c r="B109" s="5" t="s">
        <v>18</v>
      </c>
      <c r="C109" s="6"/>
    </row>
    <row r="110" spans="2:3" ht="24.95" customHeight="1">
      <c r="B110" s="7" t="s">
        <v>0</v>
      </c>
      <c r="C110" s="8">
        <v>4949909.4000000004</v>
      </c>
    </row>
    <row r="111" spans="2:3" ht="24.95" customHeight="1">
      <c r="B111" s="7" t="s">
        <v>15</v>
      </c>
      <c r="C111" s="8">
        <v>130698</v>
      </c>
    </row>
    <row r="112" spans="2:3" ht="24.95" customHeight="1">
      <c r="B112" s="9" t="s">
        <v>2</v>
      </c>
      <c r="C112" s="8">
        <v>36480</v>
      </c>
    </row>
    <row r="113" spans="2:3" ht="24.95" customHeight="1">
      <c r="B113" s="10" t="s">
        <v>3</v>
      </c>
      <c r="C113" s="11">
        <f>SUM(C110:C112)</f>
        <v>5117087.4000000004</v>
      </c>
    </row>
    <row r="114" spans="2:3" ht="24.95" customHeight="1">
      <c r="B114" s="15" t="s">
        <v>19</v>
      </c>
      <c r="C114" s="6"/>
    </row>
    <row r="115" spans="2:3" ht="24.95" customHeight="1">
      <c r="B115" s="7" t="s">
        <v>4</v>
      </c>
      <c r="C115" s="8">
        <f>9922.21+326752.32</f>
        <v>336674.53</v>
      </c>
    </row>
    <row r="116" spans="2:3" ht="24.95" customHeight="1">
      <c r="B116" s="7" t="s">
        <v>5</v>
      </c>
      <c r="C116" s="8">
        <f>17254.75</f>
        <v>17254.75</v>
      </c>
    </row>
    <row r="117" spans="2:3" ht="24.95" customHeight="1">
      <c r="B117" s="12" t="s">
        <v>6</v>
      </c>
      <c r="C117" s="8">
        <v>104336.04</v>
      </c>
    </row>
    <row r="118" spans="2:3" ht="24.95" customHeight="1">
      <c r="B118" s="12" t="s">
        <v>7</v>
      </c>
      <c r="C118" s="8">
        <v>10910.59</v>
      </c>
    </row>
    <row r="119" spans="2:3" ht="24.95" customHeight="1">
      <c r="B119" s="12" t="s">
        <v>29</v>
      </c>
      <c r="C119" s="8">
        <f>932660.76+7930.27+5121.99+12318.68</f>
        <v>958031.70000000007</v>
      </c>
    </row>
    <row r="120" spans="2:3" ht="24.95" customHeight="1">
      <c r="B120" s="12" t="s">
        <v>30</v>
      </c>
      <c r="C120" s="8">
        <f>750.62+4748.8+4678.69+498000+232796.74+118835.22</f>
        <v>859810.07</v>
      </c>
    </row>
    <row r="121" spans="2:3" ht="24.95" customHeight="1">
      <c r="B121" s="12" t="s">
        <v>8</v>
      </c>
      <c r="C121" s="8">
        <f>30368.52</f>
        <v>30368.52</v>
      </c>
    </row>
    <row r="122" spans="2:3" ht="24.95" customHeight="1">
      <c r="B122" s="12" t="s">
        <v>10</v>
      </c>
      <c r="C122" s="8">
        <f>590473.56</f>
        <v>590473.56000000006</v>
      </c>
    </row>
    <row r="123" spans="2:3" ht="24.95" customHeight="1">
      <c r="B123" s="7" t="s">
        <v>11</v>
      </c>
      <c r="C123" s="8">
        <f>17103.02+402278.32</f>
        <v>419381.34</v>
      </c>
    </row>
    <row r="124" spans="2:3" ht="24.95" customHeight="1">
      <c r="B124" s="7" t="s">
        <v>12</v>
      </c>
      <c r="C124" s="8">
        <f>1052686.64</f>
        <v>1052686.6399999999</v>
      </c>
    </row>
    <row r="125" spans="2:3" ht="24.95" customHeight="1">
      <c r="B125" s="13" t="s">
        <v>13</v>
      </c>
      <c r="C125" s="11">
        <f>SUM(C115:C124)</f>
        <v>4379927.74</v>
      </c>
    </row>
    <row r="127" spans="2:3" ht="24.95" customHeight="1">
      <c r="B127" s="3" t="s">
        <v>26</v>
      </c>
      <c r="C127" s="4"/>
    </row>
    <row r="128" spans="2:3" ht="24.95" customHeight="1">
      <c r="B128" s="5" t="s">
        <v>18</v>
      </c>
      <c r="C128" s="6"/>
    </row>
    <row r="129" spans="2:3" ht="24.95" customHeight="1">
      <c r="B129" s="7" t="s">
        <v>0</v>
      </c>
      <c r="C129" s="8">
        <v>874566</v>
      </c>
    </row>
    <row r="130" spans="2:3" ht="24.95" customHeight="1">
      <c r="B130" s="9" t="s">
        <v>2</v>
      </c>
      <c r="C130" s="8">
        <v>11100</v>
      </c>
    </row>
    <row r="131" spans="2:3" ht="24.95" customHeight="1">
      <c r="B131" s="7" t="s">
        <v>17</v>
      </c>
      <c r="C131" s="8">
        <v>32373.87</v>
      </c>
    </row>
    <row r="132" spans="2:3" ht="24.95" customHeight="1">
      <c r="B132" s="10" t="s">
        <v>3</v>
      </c>
      <c r="C132" s="11">
        <f>SUM(C129:C131)</f>
        <v>918039.87</v>
      </c>
    </row>
    <row r="133" spans="2:3" ht="24.95" customHeight="1">
      <c r="B133" s="15" t="s">
        <v>19</v>
      </c>
      <c r="C133" s="6"/>
    </row>
    <row r="134" spans="2:3" ht="24.95" customHeight="1">
      <c r="B134" s="7" t="s">
        <v>4</v>
      </c>
      <c r="C134" s="8">
        <f>6176.6+68422.66</f>
        <v>74599.260000000009</v>
      </c>
    </row>
    <row r="135" spans="2:3" ht="24.95" customHeight="1">
      <c r="B135" s="12" t="s">
        <v>7</v>
      </c>
      <c r="C135" s="8">
        <v>12164.04</v>
      </c>
    </row>
    <row r="136" spans="2:3" ht="24.95" customHeight="1">
      <c r="B136" s="12" t="s">
        <v>16</v>
      </c>
      <c r="C136" s="8">
        <f>61940</f>
        <v>61940</v>
      </c>
    </row>
    <row r="137" spans="2:3" ht="24.95" customHeight="1">
      <c r="B137" s="12" t="s">
        <v>29</v>
      </c>
      <c r="C137" s="8">
        <f>213820.32+2124.2+10607.55+1072.56+2579.56</f>
        <v>230204.19</v>
      </c>
    </row>
    <row r="138" spans="2:3" ht="24.95" customHeight="1">
      <c r="B138" s="12" t="s">
        <v>30</v>
      </c>
      <c r="C138" s="8">
        <f>375.31+48748.15+24884.36</f>
        <v>74007.820000000007</v>
      </c>
    </row>
    <row r="139" spans="2:3" ht="24.95" customHeight="1">
      <c r="B139" s="7" t="s">
        <v>11</v>
      </c>
      <c r="C139" s="8">
        <f>7034.1+84237.97</f>
        <v>91272.07</v>
      </c>
    </row>
    <row r="140" spans="2:3" ht="24.95" customHeight="1">
      <c r="B140" s="7" t="s">
        <v>12</v>
      </c>
      <c r="C140" s="8">
        <f>220434.9</f>
        <v>220434.9</v>
      </c>
    </row>
    <row r="141" spans="2:3" ht="24.95" customHeight="1">
      <c r="B141" s="13" t="s">
        <v>13</v>
      </c>
      <c r="C141" s="11">
        <f>SUM(C134:C140)</f>
        <v>764622.28</v>
      </c>
    </row>
    <row r="142" spans="2:3" ht="24.95" customHeight="1">
      <c r="B142" s="20" t="s">
        <v>35</v>
      </c>
      <c r="C142" s="21">
        <v>1144841.06</v>
      </c>
    </row>
    <row r="143" spans="2:3" ht="14.25" customHeight="1">
      <c r="B143" s="20" t="s">
        <v>36</v>
      </c>
      <c r="C143" s="21">
        <v>283333.8</v>
      </c>
    </row>
    <row r="144" spans="2:3" ht="14.25" customHeight="1">
      <c r="B144" s="20" t="s">
        <v>37</v>
      </c>
      <c r="C144" s="21">
        <v>887451.11</v>
      </c>
    </row>
    <row r="145" spans="2:3" ht="14.25" customHeight="1">
      <c r="B145" s="20" t="s">
        <v>38</v>
      </c>
      <c r="C145" s="21">
        <v>25943.85</v>
      </c>
    </row>
    <row r="146" spans="2:3" ht="24.95" customHeight="1">
      <c r="B146" s="1"/>
      <c r="C146" s="2"/>
    </row>
    <row r="147" spans="2:3" ht="24.95" customHeight="1">
      <c r="B147" s="3" t="s">
        <v>21</v>
      </c>
      <c r="C147" s="4"/>
    </row>
    <row r="148" spans="2:3" ht="24.95" customHeight="1">
      <c r="B148" s="5" t="s">
        <v>18</v>
      </c>
      <c r="C148" s="6"/>
    </row>
    <row r="149" spans="2:3" ht="24.95" customHeight="1">
      <c r="B149" s="7" t="s">
        <v>0</v>
      </c>
      <c r="C149" s="8">
        <v>2292880.2599999998</v>
      </c>
    </row>
    <row r="150" spans="2:3" ht="24.95" customHeight="1">
      <c r="B150" s="9" t="s">
        <v>2</v>
      </c>
      <c r="C150" s="8">
        <v>49920</v>
      </c>
    </row>
    <row r="151" spans="2:3" ht="24.95" customHeight="1">
      <c r="B151" s="7" t="s">
        <v>16</v>
      </c>
      <c r="C151" s="8">
        <v>90948</v>
      </c>
    </row>
    <row r="152" spans="2:3" ht="24.95" customHeight="1">
      <c r="B152" s="7" t="s">
        <v>1</v>
      </c>
      <c r="C152" s="8">
        <v>90312</v>
      </c>
    </row>
    <row r="153" spans="2:3" ht="24.95" customHeight="1">
      <c r="B153" s="10" t="s">
        <v>14</v>
      </c>
      <c r="C153" s="11">
        <f>SUM(C149:C152)</f>
        <v>2524060.2599999998</v>
      </c>
    </row>
    <row r="154" spans="2:3" ht="24.95" customHeight="1">
      <c r="B154" s="15" t="s">
        <v>19</v>
      </c>
      <c r="C154" s="6"/>
    </row>
    <row r="155" spans="2:3" ht="24.95" customHeight="1">
      <c r="B155" s="7" t="s">
        <v>4</v>
      </c>
      <c r="C155" s="8">
        <f>10109.21+144436.32</f>
        <v>154545.53</v>
      </c>
    </row>
    <row r="156" spans="2:3" ht="24.95" customHeight="1">
      <c r="B156" s="12" t="s">
        <v>6</v>
      </c>
      <c r="C156" s="8">
        <f>49726.08</f>
        <v>49726.080000000002</v>
      </c>
    </row>
    <row r="157" spans="2:3" ht="24.95" customHeight="1">
      <c r="B157" s="12" t="s">
        <v>7</v>
      </c>
      <c r="C157" s="8">
        <f>10910.59</f>
        <v>10910.59</v>
      </c>
    </row>
    <row r="158" spans="2:3" ht="24.95" customHeight="1">
      <c r="B158" s="12" t="s">
        <v>16</v>
      </c>
      <c r="C158" s="8">
        <f>71797</f>
        <v>71797</v>
      </c>
    </row>
    <row r="159" spans="2:3" ht="24.95" customHeight="1">
      <c r="B159" s="12" t="s">
        <v>29</v>
      </c>
      <c r="C159" s="8">
        <f>412231.68+2124.2+2264.1+5445.3</f>
        <v>422065.27999999997</v>
      </c>
    </row>
    <row r="160" spans="2:3" ht="24.95" customHeight="1">
      <c r="B160" s="12" t="s">
        <v>30</v>
      </c>
      <c r="C160" s="8">
        <f>52529.45+2550.62+1155.4+102899.17</f>
        <v>159134.64000000001</v>
      </c>
    </row>
    <row r="161" spans="2:3" ht="24.95" customHeight="1">
      <c r="B161" s="12" t="s">
        <v>8</v>
      </c>
      <c r="C161" s="8">
        <v>13422.72</v>
      </c>
    </row>
    <row r="162" spans="2:3" ht="24.95" customHeight="1">
      <c r="B162" s="12" t="s">
        <v>10</v>
      </c>
      <c r="C162" s="8">
        <v>260986.56</v>
      </c>
    </row>
    <row r="163" spans="2:3" ht="24.95" customHeight="1">
      <c r="B163" s="7" t="s">
        <v>11</v>
      </c>
      <c r="C163" s="8">
        <f>9331.7+177821.53</f>
        <v>187153.23</v>
      </c>
    </row>
    <row r="164" spans="2:3" ht="24.95" customHeight="1">
      <c r="B164" s="7" t="s">
        <v>12</v>
      </c>
      <c r="C164" s="8">
        <f>465325.48</f>
        <v>465325.48</v>
      </c>
    </row>
    <row r="165" spans="2:3" ht="24.95" customHeight="1">
      <c r="B165" s="13" t="s">
        <v>13</v>
      </c>
      <c r="C165" s="11">
        <f>SUM(C155:C164)</f>
        <v>1795067.1099999999</v>
      </c>
    </row>
    <row r="167" spans="2:3" ht="24.95" customHeight="1">
      <c r="B167" s="3" t="s">
        <v>27</v>
      </c>
      <c r="C167" s="4"/>
    </row>
    <row r="168" spans="2:3" ht="24.95" customHeight="1">
      <c r="B168" s="5" t="s">
        <v>18</v>
      </c>
      <c r="C168" s="6"/>
    </row>
    <row r="169" spans="2:3" ht="24.95" customHeight="1">
      <c r="B169" s="7" t="s">
        <v>0</v>
      </c>
      <c r="C169" s="8">
        <f>2082635.59</f>
        <v>2082635.59</v>
      </c>
    </row>
    <row r="170" spans="2:3" ht="24.95" customHeight="1">
      <c r="B170" s="9" t="s">
        <v>2</v>
      </c>
      <c r="C170" s="8">
        <v>68040</v>
      </c>
    </row>
    <row r="171" spans="2:3" ht="24.95" customHeight="1">
      <c r="B171" s="7" t="s">
        <v>15</v>
      </c>
      <c r="C171" s="8">
        <f>63600</f>
        <v>63600</v>
      </c>
    </row>
    <row r="172" spans="2:3" ht="24.95" customHeight="1">
      <c r="B172" s="10" t="s">
        <v>3</v>
      </c>
      <c r="C172" s="11">
        <f>SUM(C169:C171)</f>
        <v>2214275.59</v>
      </c>
    </row>
    <row r="173" spans="2:3" ht="24.95" customHeight="1">
      <c r="B173" s="15" t="s">
        <v>19</v>
      </c>
      <c r="C173" s="6"/>
    </row>
    <row r="174" spans="2:3" ht="24.95" customHeight="1">
      <c r="B174" s="7" t="s">
        <v>4</v>
      </c>
      <c r="C174" s="8">
        <f>11249.01+132499.79</f>
        <v>143748.80000000002</v>
      </c>
    </row>
    <row r="175" spans="2:3" ht="24.95" customHeight="1">
      <c r="B175" s="12" t="s">
        <v>6</v>
      </c>
      <c r="C175" s="8">
        <f>45534.84</f>
        <v>45534.84</v>
      </c>
    </row>
    <row r="176" spans="2:3" ht="24.95" customHeight="1">
      <c r="B176" s="12" t="s">
        <v>7</v>
      </c>
      <c r="C176" s="8">
        <f>10910.85</f>
        <v>10910.85</v>
      </c>
    </row>
    <row r="177" spans="2:3" ht="24.95" customHeight="1">
      <c r="B177" s="12" t="s">
        <v>29</v>
      </c>
      <c r="C177" s="8">
        <f>377551.08+2076.99+4995.29</f>
        <v>384623.35999999999</v>
      </c>
    </row>
    <row r="178" spans="2:3" ht="24.95" customHeight="1">
      <c r="B178" s="12" t="s">
        <v>30</v>
      </c>
      <c r="C178" s="8">
        <f>375.31+1614+527343+94400.35+48188.31</f>
        <v>671920.97</v>
      </c>
    </row>
    <row r="179" spans="2:3" ht="24.95" customHeight="1">
      <c r="B179" s="12" t="s">
        <v>8</v>
      </c>
      <c r="C179" s="8">
        <f>12293.52</f>
        <v>12293.52</v>
      </c>
    </row>
    <row r="180" spans="2:3" ht="24.95" customHeight="1">
      <c r="B180" s="12" t="s">
        <v>33</v>
      </c>
      <c r="C180" s="8">
        <v>4105.6899999999996</v>
      </c>
    </row>
    <row r="181" spans="2:3" ht="24.95" customHeight="1">
      <c r="B181" s="12" t="s">
        <v>10</v>
      </c>
      <c r="C181" s="8">
        <f>239030.04</f>
        <v>239030.04</v>
      </c>
    </row>
    <row r="182" spans="2:3" ht="24.95" customHeight="1">
      <c r="B182" s="7" t="s">
        <v>11</v>
      </c>
      <c r="C182" s="8">
        <f>7570.3+163125.98</f>
        <v>170696.28</v>
      </c>
    </row>
    <row r="183" spans="2:3" ht="24.95" customHeight="1">
      <c r="B183" s="7" t="s">
        <v>12</v>
      </c>
      <c r="C183" s="8">
        <f>426869.98</f>
        <v>426869.98</v>
      </c>
    </row>
    <row r="184" spans="2:3" ht="24.95" customHeight="1">
      <c r="B184" s="13" t="s">
        <v>13</v>
      </c>
      <c r="C184" s="11">
        <f>SUM(C174:C183)</f>
        <v>2109734.33</v>
      </c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2019-09-13T05:22:49Z</dcterms:modified>
</cp:coreProperties>
</file>